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155" windowHeight="7995"/>
  </bookViews>
  <sheets>
    <sheet name="prospetto" sheetId="1" r:id="rId1"/>
    <sheet name="metodologia" sheetId="2" r:id="rId2"/>
  </sheets>
  <calcPr calcId="144525"/>
</workbook>
</file>

<file path=xl/calcChain.xml><?xml version="1.0" encoding="utf-8"?>
<calcChain xmlns="http://schemas.openxmlformats.org/spreadsheetml/2006/main">
  <c r="H8" i="1" l="1"/>
  <c r="C8" i="1" l="1"/>
  <c r="G11" i="1"/>
  <c r="D11" i="1"/>
  <c r="M20" i="1"/>
  <c r="M19" i="1"/>
  <c r="M18" i="1"/>
  <c r="M17" i="1"/>
  <c r="M16" i="1"/>
  <c r="M15" i="1"/>
  <c r="M14" i="1"/>
  <c r="M13" i="1"/>
  <c r="M12" i="1"/>
  <c r="M11" i="1"/>
  <c r="T13" i="1" l="1"/>
  <c r="T12" i="1"/>
  <c r="T14" i="1"/>
  <c r="T15" i="1"/>
  <c r="T16" i="1"/>
  <c r="T17" i="1"/>
  <c r="T18" i="1"/>
  <c r="T19" i="1"/>
  <c r="T20" i="1"/>
  <c r="D13" i="1"/>
  <c r="D14" i="1"/>
  <c r="D15" i="1"/>
  <c r="D16" i="1"/>
  <c r="D17" i="1"/>
  <c r="D18" i="1"/>
  <c r="D19" i="1"/>
  <c r="D20" i="1"/>
  <c r="G15" i="1"/>
  <c r="G16" i="1"/>
  <c r="G17" i="1"/>
  <c r="G18" i="1"/>
  <c r="G19" i="1"/>
  <c r="G20" i="1"/>
  <c r="J16" i="1"/>
  <c r="J17" i="1"/>
  <c r="J18" i="1"/>
  <c r="J19" i="1"/>
  <c r="J20" i="1"/>
  <c r="R12" i="1"/>
  <c r="R13" i="1"/>
  <c r="R14" i="1"/>
  <c r="R15" i="1"/>
  <c r="R16" i="1"/>
  <c r="R17" i="1"/>
  <c r="R18" i="1"/>
  <c r="R19" i="1"/>
  <c r="R20" i="1"/>
  <c r="P12" i="1"/>
  <c r="P13" i="1"/>
  <c r="P14" i="1"/>
  <c r="P15" i="1"/>
  <c r="P16" i="1"/>
  <c r="P17" i="1"/>
  <c r="P18" i="1"/>
  <c r="P19" i="1"/>
  <c r="P20" i="1"/>
  <c r="L20" i="1"/>
  <c r="L19" i="1"/>
  <c r="L18" i="1"/>
  <c r="L17" i="1"/>
  <c r="L16" i="1"/>
  <c r="L15" i="1"/>
  <c r="L14" i="1"/>
  <c r="L13" i="1"/>
  <c r="L12" i="1"/>
  <c r="I20" i="1"/>
  <c r="I19" i="1"/>
  <c r="I18" i="1"/>
  <c r="I17" i="1"/>
  <c r="I16" i="1"/>
  <c r="F20" i="1"/>
  <c r="F19" i="1"/>
  <c r="F18" i="1"/>
  <c r="F17" i="1"/>
  <c r="F16" i="1"/>
  <c r="F15" i="1"/>
  <c r="C20" i="1"/>
  <c r="C19" i="1"/>
  <c r="C18" i="1"/>
  <c r="C17" i="1"/>
  <c r="C16" i="1"/>
  <c r="C15" i="1"/>
  <c r="C14" i="1"/>
  <c r="C13" i="1"/>
  <c r="C12" i="1"/>
  <c r="T11" i="1"/>
  <c r="T9" i="1"/>
  <c r="T10" i="1"/>
  <c r="Q18" i="1" l="1"/>
  <c r="S20" i="1"/>
  <c r="S19" i="1"/>
  <c r="Q17" i="1"/>
  <c r="S16" i="1"/>
  <c r="Q20" i="1"/>
  <c r="Q16" i="1"/>
  <c r="S18" i="1"/>
  <c r="Q19" i="1"/>
  <c r="S17" i="1"/>
  <c r="R11" i="1"/>
  <c r="R10" i="1"/>
  <c r="R9" i="1"/>
  <c r="R8" i="1"/>
  <c r="L11" i="1"/>
  <c r="E9" i="1" l="1"/>
  <c r="E8" i="1"/>
  <c r="E7" i="1"/>
  <c r="E6" i="1"/>
  <c r="E4" i="1"/>
  <c r="E5" i="1"/>
  <c r="E10" i="1"/>
  <c r="F8" i="1" l="1"/>
  <c r="G14" i="1"/>
  <c r="F14" i="1"/>
  <c r="F12" i="1"/>
  <c r="F13" i="1"/>
  <c r="G13" i="1"/>
  <c r="U8" i="1"/>
  <c r="G12" i="1" s="1"/>
  <c r="U7" i="1"/>
  <c r="T7" i="1" s="1"/>
  <c r="U6" i="1"/>
  <c r="T6" i="1" s="1"/>
  <c r="U5" i="1"/>
  <c r="T5" i="1" s="1"/>
  <c r="U4" i="1"/>
  <c r="T4" i="1" s="1"/>
  <c r="P5" i="1"/>
  <c r="P6" i="1"/>
  <c r="P7" i="1"/>
  <c r="P8" i="1"/>
  <c r="P9" i="1"/>
  <c r="P10" i="1"/>
  <c r="P11" i="1"/>
  <c r="P4" i="1"/>
  <c r="S15" i="1" l="1"/>
  <c r="Q15" i="1"/>
  <c r="S12" i="1"/>
  <c r="Q12" i="1"/>
  <c r="D12" i="1"/>
  <c r="T8" i="1"/>
  <c r="Q14" i="1"/>
  <c r="S14" i="1"/>
  <c r="Q13" i="1"/>
  <c r="S13" i="1"/>
  <c r="S11" i="1"/>
  <c r="D9" i="1"/>
  <c r="M9" i="1"/>
  <c r="Q9" i="1"/>
  <c r="S10" i="1"/>
  <c r="M10" i="1"/>
  <c r="D10" i="1"/>
  <c r="Q10" i="1"/>
  <c r="G10" i="1"/>
  <c r="S9" i="1"/>
  <c r="Q11" i="1"/>
  <c r="G9" i="1"/>
  <c r="Q8" i="1"/>
  <c r="S8" i="1"/>
  <c r="M8" i="1"/>
  <c r="D8" i="1"/>
  <c r="G8" i="1"/>
  <c r="L10" i="1"/>
  <c r="L9" i="1"/>
  <c r="L8" i="1"/>
  <c r="F11" i="1"/>
  <c r="F10" i="1"/>
  <c r="F9" i="1"/>
  <c r="H11" i="1"/>
  <c r="H10" i="1"/>
  <c r="H9" i="1"/>
  <c r="H7" i="1"/>
  <c r="H6" i="1"/>
  <c r="H5" i="1"/>
  <c r="H4" i="1"/>
  <c r="C9" i="1"/>
  <c r="C10" i="1"/>
  <c r="C11" i="1"/>
  <c r="J13" i="1" l="1"/>
  <c r="I13" i="1"/>
  <c r="J15" i="1"/>
  <c r="I15" i="1"/>
  <c r="I14" i="1"/>
  <c r="J14" i="1"/>
  <c r="I12" i="1"/>
  <c r="J12" i="1"/>
  <c r="J10" i="1"/>
  <c r="I8" i="1"/>
  <c r="J11" i="1"/>
  <c r="I9" i="1"/>
  <c r="J9" i="1"/>
  <c r="I11" i="1"/>
  <c r="J8" i="1"/>
  <c r="I10" i="1"/>
</calcChain>
</file>

<file path=xl/sharedStrings.xml><?xml version="1.0" encoding="utf-8"?>
<sst xmlns="http://schemas.openxmlformats.org/spreadsheetml/2006/main" count="51" uniqueCount="30">
  <si>
    <t>spese per personale</t>
  </si>
  <si>
    <t>media ultimi 5 anni</t>
  </si>
  <si>
    <t>numero alloggi</t>
  </si>
  <si>
    <t>altri costi</t>
  </si>
  <si>
    <t>altre imposte (oltre IVA)</t>
  </si>
  <si>
    <t>spese di manutenzione ordinaria</t>
  </si>
  <si>
    <t>annuale</t>
  </si>
  <si>
    <t>per alloggio negli ultimi 5 anni</t>
  </si>
  <si>
    <t>%</t>
  </si>
  <si>
    <t>v.a.</t>
  </si>
  <si>
    <t>ricavi da canoni</t>
  </si>
  <si>
    <t>morosità</t>
  </si>
  <si>
    <t>% media negli ultimi 5 anni</t>
  </si>
  <si>
    <t>canone mensile medio</t>
  </si>
  <si>
    <t>Anno</t>
  </si>
  <si>
    <t>Tra le "Spese per amministrazione" somma delle voci "C) - Spese per gli Organi dell'Ente", "D) - Spese di funzionamento Uffici", "E) - Spese Amministrative", "F) - Spese di Pubblicità", più, tra le "Spese per attività istituzionali", la somma delle voci "A) - Spese amministrative gestione stabili" e "C) - Spese servizi a rimborso"</t>
  </si>
  <si>
    <t>Il totale del prospetto "Spese di amministrazione- imposte e tasse" - la voce "Iva indetraibile pro-rata dello stesso prospetto</t>
  </si>
  <si>
    <t>Tra le "Spese per attività istituzionali" del conto economico, la voce "B) - Spese di manutenzione"</t>
  </si>
  <si>
    <t>Fino all'esercizio 2015</t>
  </si>
  <si>
    <t>Dall'esercizio 2016</t>
  </si>
  <si>
    <t>morosità %</t>
  </si>
  <si>
    <t>Dalla relazione dell'amministratore/commissario straordinario</t>
  </si>
  <si>
    <t>Tra i "RICAVI DELLE PRESTAZIONI E SERVIZI" la voce "A) - Canoni di locazioni alloggi e locali"</t>
  </si>
  <si>
    <t>Voce "Ricavi delle vendite e prestazioni e proventi da servizi pubblici" del conto economico</t>
  </si>
  <si>
    <t>Voce "Personale" del conto economico</t>
  </si>
  <si>
    <t>Tra le "Spese per amministrazione"  la voce "spese per il personale" del conto economico</t>
  </si>
  <si>
    <t>Voce "Imposte" del conto economico</t>
  </si>
  <si>
    <t>Vedi nota</t>
  </si>
  <si>
    <r>
      <rPr>
        <b/>
        <sz val="11"/>
        <color theme="1"/>
        <rFont val="Calibri"/>
        <family val="2"/>
        <scheme val="minor"/>
      </rPr>
      <t>*Nota</t>
    </r>
    <r>
      <rPr>
        <sz val="11"/>
        <color theme="1"/>
        <rFont val="Calibri"/>
        <family val="2"/>
        <scheme val="minor"/>
      </rPr>
      <t>: Si procede sommando la voce "Acquisto di materie prime e/o beni di consumo" e la voce "Oneri diversi di gestione" e ripartendo il totale ottenuto sulla base delle quote relative che gli "altri costi" e le "spese di manutenzione ordinaria" storicamente hanno assunto nel passato (indicativamente25- 30% e 70-75% rispettivamente).</t>
    </r>
  </si>
  <si>
    <t>ALLEGATO A_5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</si>
</sst>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4" fontId="0" fillId="0" borderId="0" xfId="0" applyNumberFormat="1"/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" fontId="0" fillId="0" borderId="0" xfId="0" applyNumberFormat="1" applyBorder="1"/>
    <xf numFmtId="4" fontId="0" fillId="0" borderId="5" xfId="0" applyNumberFormat="1" applyBorder="1"/>
    <xf numFmtId="0" fontId="0" fillId="0" borderId="6" xfId="0" applyBorder="1"/>
    <xf numFmtId="0" fontId="0" fillId="0" borderId="4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 applyAlignment="1">
      <alignment horizontal="center" vertical="top" wrapText="1"/>
    </xf>
    <xf numFmtId="0" fontId="0" fillId="0" borderId="8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3" xfId="0" applyBorder="1" applyAlignment="1">
      <alignment horizontal="center" vertical="top" wrapText="1"/>
    </xf>
    <xf numFmtId="9" fontId="0" fillId="0" borderId="0" xfId="1" applyNumberFormat="1" applyFont="1" applyBorder="1"/>
    <xf numFmtId="9" fontId="0" fillId="0" borderId="0" xfId="1" applyFont="1"/>
    <xf numFmtId="164" fontId="0" fillId="0" borderId="0" xfId="1" applyNumberFormat="1" applyFont="1"/>
    <xf numFmtId="1" fontId="0" fillId="0" borderId="7" xfId="0" applyNumberFormat="1" applyBorder="1"/>
    <xf numFmtId="1" fontId="0" fillId="0" borderId="8" xfId="0" applyNumberFormat="1" applyBorder="1"/>
    <xf numFmtId="0" fontId="0" fillId="0" borderId="9" xfId="0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3" fontId="2" fillId="3" borderId="10" xfId="0" applyNumberFormat="1" applyFont="1" applyFill="1" applyBorder="1" applyAlignment="1">
      <alignment vertical="center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4" fontId="0" fillId="2" borderId="1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10" fontId="0" fillId="2" borderId="1" xfId="1" applyNumberFormat="1" applyFont="1" applyFill="1" applyBorder="1" applyProtection="1">
      <protection locked="0"/>
    </xf>
    <xf numFmtId="4" fontId="0" fillId="2" borderId="2" xfId="1" applyNumberFormat="1" applyFont="1" applyFill="1" applyBorder="1" applyProtection="1">
      <protection locked="0"/>
    </xf>
    <xf numFmtId="10" fontId="0" fillId="2" borderId="4" xfId="1" applyNumberFormat="1" applyFont="1" applyFill="1" applyBorder="1" applyProtection="1">
      <protection locked="0"/>
    </xf>
    <xf numFmtId="4" fontId="0" fillId="2" borderId="0" xfId="1" applyNumberFormat="1" applyFont="1" applyFill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3" fontId="0" fillId="2" borderId="5" xfId="0" applyNumberFormat="1" applyFill="1" applyBorder="1" applyProtection="1">
      <protection locked="0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vertical="top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6351</xdr:colOff>
      <xdr:row>0</xdr:row>
      <xdr:rowOff>201084</xdr:rowOff>
    </xdr:from>
    <xdr:to>
      <xdr:col>13</xdr:col>
      <xdr:colOff>1</xdr:colOff>
      <xdr:row>0</xdr:row>
      <xdr:rowOff>1495426</xdr:rowOff>
    </xdr:to>
    <xdr:sp macro="" textlink="">
      <xdr:nvSpPr>
        <xdr:cNvPr id="2" name="CasellaDiTesto 1"/>
        <xdr:cNvSpPr txBox="1"/>
      </xdr:nvSpPr>
      <xdr:spPr>
        <a:xfrm>
          <a:off x="615951" y="201084"/>
          <a:ext cx="10471150" cy="129434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400" b="1"/>
            <a:t>Riepilogo delle grandezze  di bilancio Arca/Comune per la</a:t>
          </a:r>
          <a:r>
            <a:rPr lang="it-IT" sz="1400" b="1" baseline="0"/>
            <a:t> verifica della sovracompensazione</a:t>
          </a:r>
        </a:p>
        <a:p>
          <a:endParaRPr lang="it-IT" sz="1100" b="0"/>
        </a:p>
        <a:p>
          <a:r>
            <a:rPr lang="it-IT" sz="1100" b="0"/>
            <a:t>Il</a:t>
          </a:r>
          <a:r>
            <a:rPr lang="it-IT" sz="1100" b="0" baseline="0"/>
            <a:t> presente prospetto mostra i valori storicamente assunti da alcune delle grandezze necessarie alla verifica della sovracompensazione ai sensi della Decisione 2012/21/UE.</a:t>
          </a:r>
        </a:p>
        <a:p>
          <a:r>
            <a:rPr lang="it-IT" sz="1100" b="0" baseline="0"/>
            <a:t>L'aggiornamento per gli anni futuri avviene popolando con gli opportuni valori le celle evidenziate in grigio. Le celle non evidenziate contengono le opportune formule di calcolo del rispettivo dato e si aggiorneranno automaticamente all'inserimento di nuovi dati. Pertanto, ignorare gli eventuali messaggi di errore (#DIV/0!)  nelle celle riguardanti gli anni futuri.</a:t>
          </a:r>
        </a:p>
        <a:p>
          <a:r>
            <a:rPr lang="it-IT" sz="1100" b="0" baseline="0"/>
            <a:t>La metodologia di determinazione dei valori da inserire, ovvero le voci di bilancio da considerare, sono esposte nel foglio "metodologia".</a:t>
          </a:r>
        </a:p>
        <a:p>
          <a:endParaRPr lang="it-IT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view="pageBreakPreview" zoomScale="60" zoomScaleNormal="90" workbookViewId="0">
      <selection activeCell="S33" sqref="S33"/>
    </sheetView>
  </sheetViews>
  <sheetFormatPr defaultRowHeight="15" x14ac:dyDescent="0.25"/>
  <cols>
    <col min="2" max="2" width="14.28515625" customWidth="1"/>
    <col min="3" max="4" width="14.42578125" customWidth="1"/>
    <col min="5" max="5" width="12.85546875" customWidth="1"/>
    <col min="6" max="6" width="12.28515625" customWidth="1"/>
    <col min="7" max="7" width="13.140625" customWidth="1"/>
    <col min="8" max="9" width="12.7109375" customWidth="1"/>
    <col min="10" max="10" width="11.7109375" customWidth="1"/>
    <col min="11" max="11" width="14" customWidth="1"/>
    <col min="12" max="12" width="12.85546875" customWidth="1"/>
    <col min="13" max="13" width="11.7109375" customWidth="1"/>
    <col min="14" max="14" width="8.42578125" customWidth="1"/>
    <col min="15" max="15" width="15.140625" customWidth="1"/>
    <col min="16" max="17" width="13.140625" customWidth="1"/>
    <col min="18" max="18" width="11.28515625" customWidth="1"/>
    <col min="19" max="19" width="13.140625" customWidth="1"/>
    <col min="20" max="20" width="12.28515625" customWidth="1"/>
  </cols>
  <sheetData>
    <row r="1" spans="1:25" ht="123" customHeight="1" x14ac:dyDescent="0.25">
      <c r="O1" s="49" t="s">
        <v>29</v>
      </c>
    </row>
    <row r="2" spans="1:25" x14ac:dyDescent="0.25">
      <c r="A2" s="9"/>
      <c r="B2" s="45" t="s">
        <v>0</v>
      </c>
      <c r="C2" s="46"/>
      <c r="D2" s="47"/>
      <c r="E2" s="45" t="s">
        <v>3</v>
      </c>
      <c r="F2" s="46"/>
      <c r="G2" s="47"/>
      <c r="H2" s="45" t="s">
        <v>4</v>
      </c>
      <c r="I2" s="46"/>
      <c r="J2" s="47"/>
      <c r="K2" s="45" t="s">
        <v>5</v>
      </c>
      <c r="L2" s="46"/>
      <c r="M2" s="47"/>
      <c r="N2" s="45" t="s">
        <v>11</v>
      </c>
      <c r="O2" s="46"/>
      <c r="P2" s="46"/>
      <c r="Q2" s="46"/>
      <c r="R2" s="46"/>
      <c r="S2" s="47"/>
      <c r="T2" s="14"/>
      <c r="U2" s="9"/>
    </row>
    <row r="3" spans="1:25" ht="45" x14ac:dyDescent="0.25">
      <c r="A3" s="20" t="s">
        <v>14</v>
      </c>
      <c r="B3" s="2" t="s">
        <v>6</v>
      </c>
      <c r="C3" s="3" t="s">
        <v>1</v>
      </c>
      <c r="D3" s="4" t="s">
        <v>7</v>
      </c>
      <c r="E3" s="2" t="s">
        <v>6</v>
      </c>
      <c r="F3" s="3" t="s">
        <v>1</v>
      </c>
      <c r="G3" s="4" t="s">
        <v>7</v>
      </c>
      <c r="H3" s="2" t="s">
        <v>6</v>
      </c>
      <c r="I3" s="3" t="s">
        <v>1</v>
      </c>
      <c r="J3" s="4" t="s">
        <v>7</v>
      </c>
      <c r="K3" s="2" t="s">
        <v>6</v>
      </c>
      <c r="L3" s="3" t="s">
        <v>1</v>
      </c>
      <c r="M3" s="4" t="s">
        <v>7</v>
      </c>
      <c r="N3" s="8" t="s">
        <v>8</v>
      </c>
      <c r="O3" s="3" t="s">
        <v>10</v>
      </c>
      <c r="P3" s="3" t="s">
        <v>9</v>
      </c>
      <c r="Q3" s="3" t="s">
        <v>1</v>
      </c>
      <c r="R3" s="3" t="s">
        <v>12</v>
      </c>
      <c r="S3" s="4" t="s">
        <v>7</v>
      </c>
      <c r="T3" s="4" t="s">
        <v>13</v>
      </c>
      <c r="U3" s="10" t="s">
        <v>2</v>
      </c>
    </row>
    <row r="4" spans="1:25" x14ac:dyDescent="0.25">
      <c r="A4" s="9">
        <v>2009</v>
      </c>
      <c r="B4" s="36">
        <v>2329242.96</v>
      </c>
      <c r="C4" s="12"/>
      <c r="D4" s="13"/>
      <c r="E4" s="36">
        <f>66081.35+145611.66+527841.14+8182.35+425190.42+0</f>
        <v>1172906.92</v>
      </c>
      <c r="F4" s="12"/>
      <c r="G4" s="13"/>
      <c r="H4" s="36">
        <f>2521849.43-574735.05</f>
        <v>1947114.3800000001</v>
      </c>
      <c r="I4" s="12"/>
      <c r="J4" s="13"/>
      <c r="K4" s="36">
        <v>1566703.01</v>
      </c>
      <c r="L4" s="12"/>
      <c r="M4" s="13"/>
      <c r="N4" s="38">
        <v>0.26100000000000001</v>
      </c>
      <c r="O4" s="39">
        <v>11779728.24</v>
      </c>
      <c r="P4" s="12">
        <f>N4*O4</f>
        <v>3074509.07064</v>
      </c>
      <c r="Q4" s="12"/>
      <c r="R4" s="12"/>
      <c r="S4" s="13"/>
      <c r="T4" s="18">
        <f t="shared" ref="T4:T11" si="0">O4/U4/12</f>
        <v>86.623929052041731</v>
      </c>
      <c r="U4" s="42">
        <f>AVERAGE($U$9:$U$12)</f>
        <v>11332.25</v>
      </c>
      <c r="V4" s="1"/>
      <c r="W4" s="1"/>
      <c r="X4" s="1"/>
      <c r="Y4" s="1"/>
    </row>
    <row r="5" spans="1:25" x14ac:dyDescent="0.25">
      <c r="A5" s="11">
        <v>2010</v>
      </c>
      <c r="B5" s="37">
        <v>2311079.8199999998</v>
      </c>
      <c r="C5" s="5"/>
      <c r="D5" s="6"/>
      <c r="E5" s="37">
        <f>114960.95+211209.61+311579.21+2716.93+432788.84+314806.79</f>
        <v>1388062.33</v>
      </c>
      <c r="F5" s="5"/>
      <c r="G5" s="6"/>
      <c r="H5" s="37">
        <f>3715595.48-692092.33</f>
        <v>3023503.15</v>
      </c>
      <c r="I5" s="5"/>
      <c r="J5" s="6"/>
      <c r="K5" s="37">
        <v>2653361.09</v>
      </c>
      <c r="L5" s="5"/>
      <c r="M5" s="6"/>
      <c r="N5" s="40">
        <v>0.27300000000000002</v>
      </c>
      <c r="O5" s="41">
        <v>11298010.220000001</v>
      </c>
      <c r="P5" s="5">
        <f t="shared" ref="P5:P20" si="1">N5*O5</f>
        <v>3084356.7900600005</v>
      </c>
      <c r="Q5" s="5"/>
      <c r="R5" s="5"/>
      <c r="S5" s="6"/>
      <c r="T5" s="19">
        <f t="shared" si="0"/>
        <v>83.081546177208125</v>
      </c>
      <c r="U5" s="43">
        <f t="shared" ref="U5:U8" si="2">AVERAGE($U$9:$U$12)</f>
        <v>11332.25</v>
      </c>
      <c r="V5" s="1"/>
      <c r="W5" s="1"/>
      <c r="X5" s="1"/>
      <c r="Y5" s="1"/>
    </row>
    <row r="6" spans="1:25" x14ac:dyDescent="0.25">
      <c r="A6" s="11">
        <v>2011</v>
      </c>
      <c r="B6" s="37">
        <v>2900631.04</v>
      </c>
      <c r="C6" s="5"/>
      <c r="D6" s="6"/>
      <c r="E6" s="37">
        <f>75351.55+293191.46+162371.07+2399.78+343612.3+561.05</f>
        <v>877487.2100000002</v>
      </c>
      <c r="F6" s="5"/>
      <c r="G6" s="6"/>
      <c r="H6" s="37">
        <f>2764726.66-741404.56</f>
        <v>2023322.1</v>
      </c>
      <c r="I6" s="5"/>
      <c r="J6" s="6"/>
      <c r="K6" s="37">
        <v>2475084.2400000002</v>
      </c>
      <c r="L6" s="5"/>
      <c r="M6" s="6"/>
      <c r="N6" s="40">
        <v>0.27860000000000001</v>
      </c>
      <c r="O6" s="41">
        <v>11410828.27</v>
      </c>
      <c r="P6" s="5">
        <f t="shared" si="1"/>
        <v>3179056.7560220002</v>
      </c>
      <c r="Q6" s="5"/>
      <c r="R6" s="5"/>
      <c r="S6" s="6"/>
      <c r="T6" s="19">
        <f t="shared" si="0"/>
        <v>83.91116996477605</v>
      </c>
      <c r="U6" s="43">
        <f t="shared" si="2"/>
        <v>11332.25</v>
      </c>
      <c r="V6" s="1"/>
      <c r="W6" s="1"/>
      <c r="X6" s="1"/>
      <c r="Y6" s="1"/>
    </row>
    <row r="7" spans="1:25" x14ac:dyDescent="0.25">
      <c r="A7" s="11">
        <v>2012</v>
      </c>
      <c r="B7" s="37">
        <v>3039505.01</v>
      </c>
      <c r="C7" s="5"/>
      <c r="D7" s="6"/>
      <c r="E7" s="37">
        <f>102507.18+250026.77+168988.81+1757.34+317713.81+0</f>
        <v>840993.90999999992</v>
      </c>
      <c r="F7" s="5"/>
      <c r="G7" s="6"/>
      <c r="H7" s="37">
        <f>4027461.19-658672.09</f>
        <v>3368789.1</v>
      </c>
      <c r="I7" s="5"/>
      <c r="J7" s="6"/>
      <c r="K7" s="37">
        <v>2089209.67</v>
      </c>
      <c r="L7" s="5"/>
      <c r="M7" s="6"/>
      <c r="N7" s="40">
        <v>0.30399999999999999</v>
      </c>
      <c r="O7" s="41">
        <v>11706364.25</v>
      </c>
      <c r="P7" s="5">
        <f t="shared" si="1"/>
        <v>3558734.7319999998</v>
      </c>
      <c r="Q7" s="5"/>
      <c r="R7" s="5"/>
      <c r="S7" s="6"/>
      <c r="T7" s="19">
        <f t="shared" si="0"/>
        <v>86.084436379948087</v>
      </c>
      <c r="U7" s="43">
        <f t="shared" si="2"/>
        <v>11332.25</v>
      </c>
      <c r="V7" s="1"/>
      <c r="W7" s="1"/>
      <c r="X7" s="1"/>
      <c r="Y7" s="1"/>
    </row>
    <row r="8" spans="1:25" x14ac:dyDescent="0.25">
      <c r="A8" s="11">
        <v>2013</v>
      </c>
      <c r="B8" s="37">
        <v>2698730.8</v>
      </c>
      <c r="C8" s="5">
        <f>AVERAGE(B4:B8)</f>
        <v>2655837.926</v>
      </c>
      <c r="D8" s="6">
        <f>SUM(B4:B8)/SUM($U4:$U8)</f>
        <v>234.36104268790396</v>
      </c>
      <c r="E8" s="37">
        <f>86244.12+175973.38+162004.62+3447.11+340959.26+0</f>
        <v>768628.49</v>
      </c>
      <c r="F8" s="5">
        <f>AVERAGE(E4:E8)</f>
        <v>1009615.7720000001</v>
      </c>
      <c r="G8" s="6">
        <f>SUM(E4:E8)/SUM($U4:$U8)</f>
        <v>89.09226076021973</v>
      </c>
      <c r="H8" s="37">
        <f>2741714.21-499530.27</f>
        <v>2242183.94</v>
      </c>
      <c r="I8" s="5">
        <f>AVERAGE(H4:H8)</f>
        <v>2520982.534</v>
      </c>
      <c r="J8" s="6">
        <f>SUM(H4:H8)/SUM($U4:$U8)</f>
        <v>222.46089999779392</v>
      </c>
      <c r="K8" s="37">
        <v>2401521.12</v>
      </c>
      <c r="L8" s="5">
        <f>AVERAGE(K4:K8)</f>
        <v>2237175.8259999999</v>
      </c>
      <c r="M8" s="6">
        <f>SUM(K4:K8)/SUM($U4:$U8)</f>
        <v>197.41673771757593</v>
      </c>
      <c r="N8" s="40">
        <v>0.30570000000000003</v>
      </c>
      <c r="O8" s="41">
        <v>11553501.26</v>
      </c>
      <c r="P8" s="5">
        <f t="shared" si="1"/>
        <v>3531905.3351820004</v>
      </c>
      <c r="Q8" s="5">
        <f>AVERAGE(P4:P8)</f>
        <v>3285712.5367807997</v>
      </c>
      <c r="R8" s="15">
        <f>AVERAGE(N4:N8)</f>
        <v>0.28446000000000005</v>
      </c>
      <c r="S8" s="6">
        <f>SUM(P4:P8)/SUM($U4:$U8)</f>
        <v>289.94352725899972</v>
      </c>
      <c r="T8" s="19">
        <f t="shared" si="0"/>
        <v>84.960336355681065</v>
      </c>
      <c r="U8" s="43">
        <f t="shared" si="2"/>
        <v>11332.25</v>
      </c>
      <c r="V8" s="17"/>
      <c r="W8" s="1"/>
      <c r="X8" s="1"/>
      <c r="Y8" s="1"/>
    </row>
    <row r="9" spans="1:25" x14ac:dyDescent="0.25">
      <c r="A9" s="11">
        <v>2014</v>
      </c>
      <c r="B9" s="37">
        <v>2682711.63</v>
      </c>
      <c r="C9" s="5">
        <f t="shared" ref="C9:C20" si="3">AVERAGE(B5:B9)</f>
        <v>2726531.6599999992</v>
      </c>
      <c r="D9" s="6">
        <f t="shared" ref="D9:D20" si="4">SUM(B5:B9)/SUM($U5:$U9)</f>
        <v>240.46457763745079</v>
      </c>
      <c r="E9" s="37">
        <f>98140.96+178862.3+141045.69+2034.43+546150.76+0</f>
        <v>966234.14</v>
      </c>
      <c r="F9" s="5">
        <f t="shared" ref="F9:F20" si="5">AVERAGE(E5:E9)</f>
        <v>968281.21600000001</v>
      </c>
      <c r="G9" s="6">
        <f t="shared" ref="G9:G20" si="6">SUM(E5:E9)/SUM($U5:$U9)</f>
        <v>85.396893443635022</v>
      </c>
      <c r="H9" s="37">
        <f>4338164.32-605592.13</f>
        <v>3732572.1900000004</v>
      </c>
      <c r="I9" s="5">
        <f t="shared" ref="I9:L20" si="7">AVERAGE(H5:H9)</f>
        <v>2878074.0959999999</v>
      </c>
      <c r="J9" s="6">
        <f t="shared" ref="J9:J20" si="8">SUM(H5:H9)/SUM($U5:$U9)</f>
        <v>253.8297581712028</v>
      </c>
      <c r="K9" s="37">
        <v>2407924.08</v>
      </c>
      <c r="L9" s="5">
        <f t="shared" si="7"/>
        <v>2405420.04</v>
      </c>
      <c r="M9" s="6">
        <f>SUM(K5:K9)/SUM($U5:$U9)</f>
        <v>212.1443599738945</v>
      </c>
      <c r="N9" s="40">
        <v>0.3231</v>
      </c>
      <c r="O9" s="41">
        <v>13260380.16</v>
      </c>
      <c r="P9" s="5">
        <f t="shared" si="1"/>
        <v>4284428.8296959996</v>
      </c>
      <c r="Q9" s="5">
        <f t="shared" ref="Q9:Q20" si="9">AVERAGE(P5:P9)</f>
        <v>3527696.4885920002</v>
      </c>
      <c r="R9" s="15">
        <f t="shared" ref="R9:R20" si="10">AVERAGE(N5:N9)</f>
        <v>0.29688000000000003</v>
      </c>
      <c r="S9" s="6">
        <f t="shared" ref="S9:S20" si="11">SUM(P5:P9)/SUM($U5:$U9)</f>
        <v>311.12275665355514</v>
      </c>
      <c r="T9" s="19">
        <f t="shared" si="0"/>
        <v>97.239676170362543</v>
      </c>
      <c r="U9" s="43">
        <v>11364</v>
      </c>
      <c r="V9" s="17"/>
      <c r="W9" s="1"/>
      <c r="X9" s="1"/>
      <c r="Y9" s="1"/>
    </row>
    <row r="10" spans="1:25" x14ac:dyDescent="0.25">
      <c r="A10" s="11">
        <v>2015</v>
      </c>
      <c r="B10" s="37">
        <v>2633825.42</v>
      </c>
      <c r="C10" s="5">
        <f t="shared" si="3"/>
        <v>2791080.7800000003</v>
      </c>
      <c r="D10" s="6">
        <f t="shared" si="4"/>
        <v>246.22367507531615</v>
      </c>
      <c r="E10" s="37">
        <f>89631.71+240072.35+117865.38+2427.32+492300.33</f>
        <v>942297.09000000008</v>
      </c>
      <c r="F10" s="5">
        <f t="shared" si="5"/>
        <v>879128.16800000018</v>
      </c>
      <c r="G10" s="6">
        <f t="shared" si="6"/>
        <v>77.554963632113143</v>
      </c>
      <c r="H10" s="37">
        <f>7274994.72-0</f>
        <v>7274994.7199999997</v>
      </c>
      <c r="I10" s="5">
        <f t="shared" si="7"/>
        <v>3728372.41</v>
      </c>
      <c r="J10" s="6">
        <f t="shared" si="8"/>
        <v>328.90970530763838</v>
      </c>
      <c r="K10" s="37">
        <v>2893143.09</v>
      </c>
      <c r="L10" s="5">
        <f t="shared" si="7"/>
        <v>2453376.44</v>
      </c>
      <c r="M10" s="6">
        <f>SUM(K6:K10)/SUM($U6:$U10)</f>
        <v>216.43206019999027</v>
      </c>
      <c r="N10" s="40">
        <v>0.27289999999999998</v>
      </c>
      <c r="O10" s="41">
        <v>10526580.210000001</v>
      </c>
      <c r="P10" s="5">
        <f t="shared" si="1"/>
        <v>2872703.7393089999</v>
      </c>
      <c r="Q10" s="5">
        <f t="shared" si="9"/>
        <v>3485365.8784418004</v>
      </c>
      <c r="R10" s="15">
        <f t="shared" si="10"/>
        <v>0.29686000000000001</v>
      </c>
      <c r="S10" s="6">
        <f t="shared" si="11"/>
        <v>307.47214545759141</v>
      </c>
      <c r="T10" s="19">
        <f t="shared" si="0"/>
        <v>77.513035035786871</v>
      </c>
      <c r="U10" s="43">
        <v>11317</v>
      </c>
      <c r="V10" s="17"/>
      <c r="W10" s="1"/>
      <c r="X10" s="1"/>
      <c r="Y10" s="1"/>
    </row>
    <row r="11" spans="1:25" x14ac:dyDescent="0.25">
      <c r="A11" s="11">
        <v>2016</v>
      </c>
      <c r="B11" s="37">
        <v>2208600.2200000002</v>
      </c>
      <c r="C11" s="5">
        <f t="shared" si="3"/>
        <v>2652674.6159999999</v>
      </c>
      <c r="D11" s="6">
        <f>SUM(B7:B11)/SUM($U7:$U11)</f>
        <v>234.29588814598256</v>
      </c>
      <c r="E11" s="37">
        <v>908488.86599999992</v>
      </c>
      <c r="F11" s="5">
        <f t="shared" si="5"/>
        <v>885328.49919999985</v>
      </c>
      <c r="G11" s="6">
        <f>SUM(E7:E11)/SUM($U7:$U11)</f>
        <v>78.196106589883314</v>
      </c>
      <c r="H11" s="37">
        <f>257197.9</f>
        <v>257197.9</v>
      </c>
      <c r="I11" s="5">
        <f t="shared" si="7"/>
        <v>3375147.5699999994</v>
      </c>
      <c r="J11" s="6">
        <f t="shared" si="8"/>
        <v>298.1078767698001</v>
      </c>
      <c r="K11" s="37">
        <v>2119807.3539999998</v>
      </c>
      <c r="L11" s="5">
        <f>AVERAGE(K7:K11)</f>
        <v>2382321.0628000004</v>
      </c>
      <c r="M11" s="6">
        <f>SUM(K7:K11)/SUM($U7:$U10)</f>
        <v>262.68549942111127</v>
      </c>
      <c r="N11" s="40">
        <v>0.2044</v>
      </c>
      <c r="O11" s="41">
        <v>9381433.7200000007</v>
      </c>
      <c r="P11" s="5">
        <f t="shared" si="1"/>
        <v>1917565.0523680001</v>
      </c>
      <c r="Q11" s="5">
        <f t="shared" si="9"/>
        <v>3233067.5377110001</v>
      </c>
      <c r="R11" s="15">
        <f t="shared" si="10"/>
        <v>0.28201999999999999</v>
      </c>
      <c r="S11" s="6">
        <f t="shared" si="11"/>
        <v>285.55874347159045</v>
      </c>
      <c r="T11" s="19">
        <f t="shared" si="0"/>
        <v>69.405730054450757</v>
      </c>
      <c r="U11" s="43">
        <v>11264</v>
      </c>
      <c r="V11" s="17"/>
      <c r="W11" s="1"/>
      <c r="X11" s="1"/>
      <c r="Y11" s="1"/>
    </row>
    <row r="12" spans="1:25" x14ac:dyDescent="0.25">
      <c r="A12" s="11">
        <v>2017</v>
      </c>
      <c r="B12" s="37">
        <v>0</v>
      </c>
      <c r="C12" s="5">
        <f t="shared" si="3"/>
        <v>2044773.6140000001</v>
      </c>
      <c r="D12" s="6">
        <f t="shared" si="4"/>
        <v>180.43844902821593</v>
      </c>
      <c r="E12" s="37">
        <v>0</v>
      </c>
      <c r="F12" s="5">
        <f t="shared" si="5"/>
        <v>717129.71719999996</v>
      </c>
      <c r="G12" s="6">
        <f t="shared" si="6"/>
        <v>63.282200551523303</v>
      </c>
      <c r="H12" s="37">
        <v>0</v>
      </c>
      <c r="I12" s="5">
        <f t="shared" si="7"/>
        <v>2701389.7500000005</v>
      </c>
      <c r="J12" s="6">
        <f t="shared" si="8"/>
        <v>238.38070550861482</v>
      </c>
      <c r="K12" s="37">
        <v>0</v>
      </c>
      <c r="L12" s="5">
        <f t="shared" ref="L12:L20" si="12">AVERAGE(K8:K12)</f>
        <v>1964479.1287999998</v>
      </c>
      <c r="M12" s="6">
        <f t="shared" ref="M12:M20" si="13">SUM(K8:K12)/SUM($U8:$U11)</f>
        <v>216.9388742470004</v>
      </c>
      <c r="N12" s="40">
        <v>0</v>
      </c>
      <c r="O12" s="41">
        <v>0</v>
      </c>
      <c r="P12" s="5">
        <f t="shared" si="1"/>
        <v>0</v>
      </c>
      <c r="Q12" s="5">
        <f t="shared" si="9"/>
        <v>2521320.5913109998</v>
      </c>
      <c r="R12" s="15">
        <f t="shared" si="10"/>
        <v>0.22121999999999997</v>
      </c>
      <c r="S12" s="6">
        <f t="shared" si="11"/>
        <v>222.49073143559309</v>
      </c>
      <c r="T12" s="19">
        <f t="shared" ref="T12:T20" si="14">O12/U12/12</f>
        <v>0</v>
      </c>
      <c r="U12" s="44">
        <v>11384</v>
      </c>
      <c r="V12" s="16"/>
    </row>
    <row r="13" spans="1:25" x14ac:dyDescent="0.25">
      <c r="A13" s="11">
        <v>2018</v>
      </c>
      <c r="B13" s="37">
        <v>0</v>
      </c>
      <c r="C13" s="5">
        <f t="shared" si="3"/>
        <v>1505027.4539999999</v>
      </c>
      <c r="D13" s="6">
        <f t="shared" si="4"/>
        <v>166.01154382404201</v>
      </c>
      <c r="E13" s="37">
        <v>0</v>
      </c>
      <c r="F13" s="5">
        <f t="shared" si="5"/>
        <v>563404.01919999998</v>
      </c>
      <c r="G13" s="6">
        <f t="shared" si="6"/>
        <v>62.14608961150698</v>
      </c>
      <c r="H13" s="37">
        <v>0</v>
      </c>
      <c r="I13" s="5">
        <f t="shared" si="7"/>
        <v>2252952.9620000003</v>
      </c>
      <c r="J13" s="6">
        <f t="shared" si="8"/>
        <v>248.51121379249489</v>
      </c>
      <c r="K13" s="37">
        <v>0</v>
      </c>
      <c r="L13" s="5">
        <f t="shared" si="12"/>
        <v>1484174.9048000001</v>
      </c>
      <c r="M13" s="6">
        <f t="shared" si="13"/>
        <v>163.71141044364535</v>
      </c>
      <c r="N13" s="40">
        <v>0</v>
      </c>
      <c r="O13" s="41">
        <v>0</v>
      </c>
      <c r="P13" s="5">
        <f t="shared" si="1"/>
        <v>0</v>
      </c>
      <c r="Q13" s="5">
        <f t="shared" si="9"/>
        <v>1814939.5242746</v>
      </c>
      <c r="R13" s="15">
        <f t="shared" si="10"/>
        <v>0.16008</v>
      </c>
      <c r="S13" s="6">
        <f t="shared" si="11"/>
        <v>200.19628982269629</v>
      </c>
      <c r="T13" s="19" t="e">
        <f>O13/U13/12</f>
        <v>#DIV/0!</v>
      </c>
      <c r="U13" s="44">
        <v>0</v>
      </c>
    </row>
    <row r="14" spans="1:25" x14ac:dyDescent="0.25">
      <c r="A14" s="11">
        <v>2019</v>
      </c>
      <c r="B14" s="37">
        <v>0</v>
      </c>
      <c r="C14" s="5">
        <f t="shared" si="3"/>
        <v>968485.12800000014</v>
      </c>
      <c r="D14" s="6">
        <f t="shared" si="4"/>
        <v>142.57104784336818</v>
      </c>
      <c r="E14" s="37">
        <v>0</v>
      </c>
      <c r="F14" s="5">
        <f t="shared" si="5"/>
        <v>370157.1912</v>
      </c>
      <c r="G14" s="6">
        <f t="shared" si="6"/>
        <v>54.490974709259532</v>
      </c>
      <c r="H14" s="37">
        <v>0</v>
      </c>
      <c r="I14" s="5">
        <f t="shared" si="7"/>
        <v>1506438.524</v>
      </c>
      <c r="J14" s="6">
        <f t="shared" si="8"/>
        <v>221.7633628735463</v>
      </c>
      <c r="K14" s="37">
        <v>0</v>
      </c>
      <c r="L14" s="5">
        <f t="shared" si="12"/>
        <v>1002590.0888</v>
      </c>
      <c r="M14" s="6">
        <f t="shared" si="13"/>
        <v>147.59165152362726</v>
      </c>
      <c r="N14" s="40">
        <v>0</v>
      </c>
      <c r="O14" s="41">
        <v>0</v>
      </c>
      <c r="P14" s="5">
        <f t="shared" si="1"/>
        <v>0</v>
      </c>
      <c r="Q14" s="5">
        <f t="shared" si="9"/>
        <v>958053.75833540002</v>
      </c>
      <c r="R14" s="15">
        <f t="shared" si="10"/>
        <v>9.5459999999999989E-2</v>
      </c>
      <c r="S14" s="6">
        <f t="shared" si="11"/>
        <v>141.03544212209627</v>
      </c>
      <c r="T14" s="19" t="e">
        <f t="shared" si="14"/>
        <v>#DIV/0!</v>
      </c>
      <c r="U14" s="44">
        <v>0</v>
      </c>
    </row>
    <row r="15" spans="1:25" x14ac:dyDescent="0.25">
      <c r="A15" s="11">
        <v>2020</v>
      </c>
      <c r="B15" s="37">
        <v>0</v>
      </c>
      <c r="C15" s="5">
        <f t="shared" si="3"/>
        <v>441720.04400000005</v>
      </c>
      <c r="D15" s="6">
        <f t="shared" si="4"/>
        <v>97.518554397739322</v>
      </c>
      <c r="E15" s="37">
        <v>0</v>
      </c>
      <c r="F15" s="5">
        <f t="shared" si="5"/>
        <v>181697.7732</v>
      </c>
      <c r="G15" s="6">
        <f t="shared" si="6"/>
        <v>40.11342573295655</v>
      </c>
      <c r="H15" s="37">
        <v>0</v>
      </c>
      <c r="I15" s="5">
        <f t="shared" si="7"/>
        <v>51439.58</v>
      </c>
      <c r="J15" s="6">
        <f t="shared" si="8"/>
        <v>11.356318438714235</v>
      </c>
      <c r="K15" s="37">
        <v>0</v>
      </c>
      <c r="L15" s="5">
        <f t="shared" si="12"/>
        <v>423961.47079999995</v>
      </c>
      <c r="M15" s="6">
        <f t="shared" si="13"/>
        <v>93.597993376898614</v>
      </c>
      <c r="N15" s="40">
        <v>0</v>
      </c>
      <c r="O15" s="41">
        <v>0</v>
      </c>
      <c r="P15" s="5">
        <f t="shared" si="1"/>
        <v>0</v>
      </c>
      <c r="Q15" s="5">
        <f t="shared" si="9"/>
        <v>383513.01047360001</v>
      </c>
      <c r="R15" s="15">
        <f t="shared" si="10"/>
        <v>4.088E-2</v>
      </c>
      <c r="S15" s="6">
        <f t="shared" si="11"/>
        <v>84.668184933239147</v>
      </c>
      <c r="T15" s="19" t="e">
        <f t="shared" si="14"/>
        <v>#DIV/0!</v>
      </c>
      <c r="U15" s="44">
        <v>0</v>
      </c>
    </row>
    <row r="16" spans="1:25" x14ac:dyDescent="0.25">
      <c r="A16" s="11">
        <v>2021</v>
      </c>
      <c r="B16" s="37">
        <v>0</v>
      </c>
      <c r="C16" s="1">
        <f t="shared" si="3"/>
        <v>0</v>
      </c>
      <c r="D16" s="6">
        <f t="shared" si="4"/>
        <v>0</v>
      </c>
      <c r="E16" s="37">
        <v>0</v>
      </c>
      <c r="F16" s="1">
        <f t="shared" si="5"/>
        <v>0</v>
      </c>
      <c r="G16" s="6">
        <f t="shared" si="6"/>
        <v>0</v>
      </c>
      <c r="H16" s="37">
        <v>0</v>
      </c>
      <c r="I16" s="1">
        <f t="shared" si="7"/>
        <v>0</v>
      </c>
      <c r="J16" s="6">
        <f t="shared" si="8"/>
        <v>0</v>
      </c>
      <c r="K16" s="37">
        <v>0</v>
      </c>
      <c r="L16" s="1">
        <f t="shared" si="12"/>
        <v>0</v>
      </c>
      <c r="M16" s="6">
        <f t="shared" si="13"/>
        <v>0</v>
      </c>
      <c r="N16" s="40">
        <v>0</v>
      </c>
      <c r="O16" s="41">
        <v>0</v>
      </c>
      <c r="P16" s="5">
        <f t="shared" si="1"/>
        <v>0</v>
      </c>
      <c r="Q16" s="5">
        <f t="shared" si="9"/>
        <v>0</v>
      </c>
      <c r="R16" s="15">
        <f t="shared" si="10"/>
        <v>0</v>
      </c>
      <c r="S16" s="6">
        <f t="shared" si="11"/>
        <v>0</v>
      </c>
      <c r="T16" s="19" t="e">
        <f t="shared" si="14"/>
        <v>#DIV/0!</v>
      </c>
      <c r="U16" s="44">
        <v>0</v>
      </c>
    </row>
    <row r="17" spans="1:21" x14ac:dyDescent="0.25">
      <c r="A17" s="11">
        <v>2022</v>
      </c>
      <c r="B17" s="37">
        <v>0</v>
      </c>
      <c r="C17" s="1">
        <f t="shared" si="3"/>
        <v>0</v>
      </c>
      <c r="D17" s="6" t="e">
        <f t="shared" si="4"/>
        <v>#DIV/0!</v>
      </c>
      <c r="E17" s="37">
        <v>0</v>
      </c>
      <c r="F17" s="1">
        <f t="shared" si="5"/>
        <v>0</v>
      </c>
      <c r="G17" s="6" t="e">
        <f t="shared" si="6"/>
        <v>#DIV/0!</v>
      </c>
      <c r="H17" s="37">
        <v>0</v>
      </c>
      <c r="I17" s="1">
        <f t="shared" si="7"/>
        <v>0</v>
      </c>
      <c r="J17" s="6" t="e">
        <f t="shared" si="8"/>
        <v>#DIV/0!</v>
      </c>
      <c r="K17" s="37">
        <v>0</v>
      </c>
      <c r="L17" s="1">
        <f t="shared" si="12"/>
        <v>0</v>
      </c>
      <c r="M17" s="6" t="e">
        <f t="shared" si="13"/>
        <v>#DIV/0!</v>
      </c>
      <c r="N17" s="40">
        <v>0</v>
      </c>
      <c r="O17" s="41">
        <v>0</v>
      </c>
      <c r="P17" s="5">
        <f t="shared" si="1"/>
        <v>0</v>
      </c>
      <c r="Q17" s="5">
        <f t="shared" si="9"/>
        <v>0</v>
      </c>
      <c r="R17" s="15">
        <f t="shared" si="10"/>
        <v>0</v>
      </c>
      <c r="S17" s="6" t="e">
        <f t="shared" si="11"/>
        <v>#DIV/0!</v>
      </c>
      <c r="T17" s="19" t="e">
        <f t="shared" si="14"/>
        <v>#DIV/0!</v>
      </c>
      <c r="U17" s="44">
        <v>0</v>
      </c>
    </row>
    <row r="18" spans="1:21" x14ac:dyDescent="0.25">
      <c r="A18" s="11">
        <v>2023</v>
      </c>
      <c r="B18" s="37">
        <v>0</v>
      </c>
      <c r="C18" s="1">
        <f t="shared" si="3"/>
        <v>0</v>
      </c>
      <c r="D18" s="6" t="e">
        <f t="shared" si="4"/>
        <v>#DIV/0!</v>
      </c>
      <c r="E18" s="37">
        <v>0</v>
      </c>
      <c r="F18" s="1">
        <f t="shared" si="5"/>
        <v>0</v>
      </c>
      <c r="G18" s="6" t="e">
        <f t="shared" si="6"/>
        <v>#DIV/0!</v>
      </c>
      <c r="H18" s="37">
        <v>0</v>
      </c>
      <c r="I18" s="1">
        <f t="shared" si="7"/>
        <v>0</v>
      </c>
      <c r="J18" s="6" t="e">
        <f t="shared" si="8"/>
        <v>#DIV/0!</v>
      </c>
      <c r="K18" s="37">
        <v>0</v>
      </c>
      <c r="L18" s="1">
        <f t="shared" si="12"/>
        <v>0</v>
      </c>
      <c r="M18" s="6" t="e">
        <f t="shared" si="13"/>
        <v>#DIV/0!</v>
      </c>
      <c r="N18" s="40">
        <v>0</v>
      </c>
      <c r="O18" s="41">
        <v>0</v>
      </c>
      <c r="P18" s="5">
        <f t="shared" si="1"/>
        <v>0</v>
      </c>
      <c r="Q18" s="5">
        <f t="shared" si="9"/>
        <v>0</v>
      </c>
      <c r="R18" s="15">
        <f t="shared" si="10"/>
        <v>0</v>
      </c>
      <c r="S18" s="6" t="e">
        <f t="shared" si="11"/>
        <v>#DIV/0!</v>
      </c>
      <c r="T18" s="19" t="e">
        <f t="shared" si="14"/>
        <v>#DIV/0!</v>
      </c>
      <c r="U18" s="44">
        <v>0</v>
      </c>
    </row>
    <row r="19" spans="1:21" x14ac:dyDescent="0.25">
      <c r="A19" s="11">
        <v>2024</v>
      </c>
      <c r="B19" s="37">
        <v>0</v>
      </c>
      <c r="C19" s="1">
        <f t="shared" si="3"/>
        <v>0</v>
      </c>
      <c r="D19" s="6" t="e">
        <f t="shared" si="4"/>
        <v>#DIV/0!</v>
      </c>
      <c r="E19" s="37">
        <v>0</v>
      </c>
      <c r="F19" s="1">
        <f t="shared" si="5"/>
        <v>0</v>
      </c>
      <c r="G19" s="6" t="e">
        <f t="shared" si="6"/>
        <v>#DIV/0!</v>
      </c>
      <c r="H19" s="37">
        <v>0</v>
      </c>
      <c r="I19" s="1">
        <f t="shared" si="7"/>
        <v>0</v>
      </c>
      <c r="J19" s="6" t="e">
        <f t="shared" si="8"/>
        <v>#DIV/0!</v>
      </c>
      <c r="K19" s="37">
        <v>0</v>
      </c>
      <c r="L19" s="1">
        <f t="shared" si="12"/>
        <v>0</v>
      </c>
      <c r="M19" s="6" t="e">
        <f t="shared" si="13"/>
        <v>#DIV/0!</v>
      </c>
      <c r="N19" s="40">
        <v>0</v>
      </c>
      <c r="O19" s="41">
        <v>0</v>
      </c>
      <c r="P19" s="5">
        <f t="shared" si="1"/>
        <v>0</v>
      </c>
      <c r="Q19" s="5">
        <f t="shared" si="9"/>
        <v>0</v>
      </c>
      <c r="R19" s="15">
        <f t="shared" si="10"/>
        <v>0</v>
      </c>
      <c r="S19" s="6" t="e">
        <f t="shared" si="11"/>
        <v>#DIV/0!</v>
      </c>
      <c r="T19" s="19" t="e">
        <f t="shared" si="14"/>
        <v>#DIV/0!</v>
      </c>
      <c r="U19" s="44">
        <v>0</v>
      </c>
    </row>
    <row r="20" spans="1:21" x14ac:dyDescent="0.25">
      <c r="A20" s="11">
        <v>2025</v>
      </c>
      <c r="B20" s="37">
        <v>0</v>
      </c>
      <c r="C20" s="1">
        <f t="shared" si="3"/>
        <v>0</v>
      </c>
      <c r="D20" s="6" t="e">
        <f t="shared" si="4"/>
        <v>#DIV/0!</v>
      </c>
      <c r="E20" s="37">
        <v>0</v>
      </c>
      <c r="F20" s="1">
        <f t="shared" si="5"/>
        <v>0</v>
      </c>
      <c r="G20" s="6" t="e">
        <f t="shared" si="6"/>
        <v>#DIV/0!</v>
      </c>
      <c r="H20" s="37">
        <v>0</v>
      </c>
      <c r="I20" s="1">
        <f t="shared" si="7"/>
        <v>0</v>
      </c>
      <c r="J20" s="6" t="e">
        <f t="shared" si="8"/>
        <v>#DIV/0!</v>
      </c>
      <c r="K20" s="37">
        <v>0</v>
      </c>
      <c r="L20" s="1">
        <f t="shared" si="12"/>
        <v>0</v>
      </c>
      <c r="M20" s="6" t="e">
        <f t="shared" si="13"/>
        <v>#DIV/0!</v>
      </c>
      <c r="N20" s="40">
        <v>0</v>
      </c>
      <c r="O20" s="41">
        <v>0</v>
      </c>
      <c r="P20" s="5">
        <f t="shared" si="1"/>
        <v>0</v>
      </c>
      <c r="Q20" s="5">
        <f t="shared" si="9"/>
        <v>0</v>
      </c>
      <c r="R20" s="15">
        <f t="shared" si="10"/>
        <v>0</v>
      </c>
      <c r="S20" s="6" t="e">
        <f t="shared" si="11"/>
        <v>#DIV/0!</v>
      </c>
      <c r="T20" s="19" t="e">
        <f t="shared" si="14"/>
        <v>#DIV/0!</v>
      </c>
      <c r="U20" s="44">
        <v>0</v>
      </c>
    </row>
    <row r="23" spans="1:21" x14ac:dyDescent="0.25">
      <c r="L23" s="1"/>
    </row>
  </sheetData>
  <sheetProtection password="DF21" sheet="1" objects="1" scenarios="1"/>
  <mergeCells count="5">
    <mergeCell ref="B2:D2"/>
    <mergeCell ref="E2:G2"/>
    <mergeCell ref="H2:J2"/>
    <mergeCell ref="K2:M2"/>
    <mergeCell ref="N2:S2"/>
  </mergeCells>
  <pageMargins left="0.39370078740157483" right="0.39370078740157483" top="0.39370078740157483" bottom="0.39370078740157483" header="0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view="pageBreakPreview" zoomScale="60" zoomScaleNormal="90" workbookViewId="0">
      <selection activeCell="I7" sqref="I7"/>
    </sheetView>
  </sheetViews>
  <sheetFormatPr defaultRowHeight="15" x14ac:dyDescent="0.25"/>
  <cols>
    <col min="1" max="1" width="27.5703125" customWidth="1"/>
    <col min="2" max="2" width="69" customWidth="1"/>
    <col min="3" max="3" width="57.28515625" customWidth="1"/>
  </cols>
  <sheetData>
    <row r="1" spans="1:3" x14ac:dyDescent="0.25">
      <c r="A1" s="7"/>
      <c r="B1" s="21" t="s">
        <v>18</v>
      </c>
      <c r="C1" s="21" t="s">
        <v>19</v>
      </c>
    </row>
    <row r="2" spans="1:3" ht="30" x14ac:dyDescent="0.25">
      <c r="A2" s="22" t="s">
        <v>0</v>
      </c>
      <c r="B2" s="23" t="s">
        <v>25</v>
      </c>
      <c r="C2" s="24" t="s">
        <v>24</v>
      </c>
    </row>
    <row r="3" spans="1:3" ht="75" x14ac:dyDescent="0.25">
      <c r="A3" s="25" t="s">
        <v>3</v>
      </c>
      <c r="B3" s="26" t="s">
        <v>15</v>
      </c>
      <c r="C3" s="27" t="s">
        <v>27</v>
      </c>
    </row>
    <row r="4" spans="1:3" ht="30" x14ac:dyDescent="0.25">
      <c r="A4" s="28" t="s">
        <v>4</v>
      </c>
      <c r="B4" s="29" t="s">
        <v>16</v>
      </c>
      <c r="C4" s="30" t="s">
        <v>26</v>
      </c>
    </row>
    <row r="5" spans="1:3" ht="30" x14ac:dyDescent="0.25">
      <c r="A5" s="25" t="s">
        <v>5</v>
      </c>
      <c r="B5" s="26" t="s">
        <v>17</v>
      </c>
      <c r="C5" s="31" t="s">
        <v>27</v>
      </c>
    </row>
    <row r="6" spans="1:3" ht="30" x14ac:dyDescent="0.25">
      <c r="A6" s="28" t="s">
        <v>20</v>
      </c>
      <c r="B6" s="29" t="s">
        <v>21</v>
      </c>
      <c r="C6" s="30" t="s">
        <v>21</v>
      </c>
    </row>
    <row r="7" spans="1:3" ht="30" x14ac:dyDescent="0.25">
      <c r="A7" s="32" t="s">
        <v>10</v>
      </c>
      <c r="B7" s="26" t="s">
        <v>22</v>
      </c>
      <c r="C7" s="27" t="s">
        <v>23</v>
      </c>
    </row>
    <row r="8" spans="1:3" ht="30" x14ac:dyDescent="0.25">
      <c r="A8" s="33" t="s">
        <v>2</v>
      </c>
      <c r="B8" s="34" t="s">
        <v>21</v>
      </c>
      <c r="C8" s="35" t="s">
        <v>21</v>
      </c>
    </row>
    <row r="9" spans="1:3" ht="47.25" customHeight="1" x14ac:dyDescent="0.25">
      <c r="A9" s="48" t="s">
        <v>28</v>
      </c>
      <c r="B9" s="48"/>
      <c r="C9" s="48"/>
    </row>
  </sheetData>
  <mergeCells count="1">
    <mergeCell ref="A9:C9"/>
  </mergeCells>
  <pageMargins left="0.39370078740157483" right="0.39370078740157483" top="0.39370078740157483" bottom="0.39370078740157483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prospetto</vt:lpstr>
      <vt:lpstr>metodologia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</dc:creator>
  <cp:lastModifiedBy>Antonio Verrastro</cp:lastModifiedBy>
  <cp:lastPrinted>2021-09-21T09:49:37Z</cp:lastPrinted>
  <dcterms:created xsi:type="dcterms:W3CDTF">2018-06-28T10:54:17Z</dcterms:created>
  <dcterms:modified xsi:type="dcterms:W3CDTF">2022-01-18T14:55:20Z</dcterms:modified>
</cp:coreProperties>
</file>